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tions" sheetId="1" state="visible" r:id="rId1"/>
    <sheet xmlns:r="http://schemas.openxmlformats.org/officeDocument/2006/relationships" name="Budget" sheetId="2" state="visible" r:id="rId2"/>
    <sheet xmlns:r="http://schemas.openxmlformats.org/officeDocument/2006/relationships" name="SF-424A Summary" sheetId="3" state="visible" r:id="rId3"/>
  </sheets>
  <definedNames/>
  <calcPr calcId="124519" fullCalcOnLoad="1"/>
</workbook>
</file>

<file path=xl/styles.xml><?xml version="1.0" encoding="utf-8"?>
<styleSheet xmlns="http://schemas.openxmlformats.org/spreadsheetml/2006/main">
  <numFmts count="3">
    <numFmt numFmtId="164" formatCode="0.0%"/>
    <numFmt numFmtId="165" formatCode="$#,##0;($#,##0);&quot;-&quot;"/>
    <numFmt numFmtId="166" formatCode="$#,##0.00;($#,##0.00);&quot;-&quot;"/>
  </numFmts>
  <fonts count="11">
    <font>
      <name val="Calibri"/>
      <family val="2"/>
      <color theme="1"/>
      <sz val="11"/>
      <scheme val="minor"/>
    </font>
    <font>
      <name val="Arial"/>
      <b val="1"/>
      <sz val="14"/>
    </font>
    <font>
      <name val="Arial"/>
    </font>
    <font>
      <name val="Arial"/>
      <b val="1"/>
      <color rgb="009C0006"/>
    </font>
    <font>
      <name val="Arial"/>
      <b val="1"/>
    </font>
    <font>
      <name val="Arial"/>
      <color rgb="000000FF"/>
    </font>
    <font>
      <name val="Arial"/>
      <i val="1"/>
      <color rgb="00555555"/>
    </font>
    <font>
      <name val="Arial"/>
      <b val="1"/>
      <color rgb="00FFFFFF"/>
    </font>
    <font>
      <name val="Arial"/>
      <color rgb="00777777"/>
    </font>
    <font>
      <name val="Arial"/>
      <i val="1"/>
    </font>
    <font>
      <name val="Arial"/>
      <color rgb="00008000"/>
    </font>
  </fonts>
  <fills count="5">
    <fill>
      <patternFill/>
    </fill>
    <fill>
      <patternFill patternType="gray125"/>
    </fill>
    <fill>
      <patternFill patternType="solid">
        <fgColor rgb="00FFFF00"/>
      </patternFill>
    </fill>
    <fill>
      <patternFill patternType="solid">
        <fgColor rgb="001E3A5F"/>
      </patternFill>
    </fill>
    <fill>
      <patternFill patternType="solid">
        <fgColor rgb="00E7EDF5"/>
      </patternFill>
    </fill>
  </fills>
  <borders count="2">
    <border>
      <left/>
      <right/>
      <top/>
      <bottom/>
      <diagonal/>
    </border>
    <border>
      <left style="thin">
        <color rgb="00B7C3D0"/>
      </left>
      <right style="thin">
        <color rgb="00B7C3D0"/>
      </right>
      <top style="thin">
        <color rgb="00B7C3D0"/>
      </top>
      <bottom style="thin">
        <color rgb="00B7C3D0"/>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3" fillId="0" borderId="0" pivotButton="0" quotePrefix="0" xfId="0"/>
    <xf numFmtId="0" fontId="4" fillId="0" borderId="0" pivotButton="0" quotePrefix="0" xfId="0"/>
    <xf numFmtId="164" fontId="5" fillId="2" borderId="1" applyAlignment="1" pivotButton="0" quotePrefix="0" xfId="0">
      <alignment horizontal="left"/>
    </xf>
    <xf numFmtId="0" fontId="6" fillId="0" borderId="0" pivotButton="0" quotePrefix="0" xfId="0"/>
    <xf numFmtId="165" fontId="5" fillId="2" borderId="1" applyAlignment="1" pivotButton="0" quotePrefix="0" xfId="0">
      <alignment horizontal="left"/>
    </xf>
    <xf numFmtId="0" fontId="7" fillId="3" borderId="1" applyAlignment="1" pivotButton="0" quotePrefix="0" xfId="0">
      <alignment vertical="center" wrapText="1"/>
    </xf>
    <xf numFmtId="0" fontId="5" fillId="2" borderId="1" applyAlignment="1" pivotButton="0" quotePrefix="0" xfId="0">
      <alignment vertical="top" wrapText="1"/>
    </xf>
    <xf numFmtId="2" fontId="5" fillId="2" borderId="1" pivotButton="0" quotePrefix="0" xfId="0"/>
    <xf numFmtId="166" fontId="5" fillId="2" borderId="1" pivotButton="0" quotePrefix="0" xfId="0"/>
    <xf numFmtId="165" fontId="2" fillId="0" borderId="1" pivotButton="0" quotePrefix="0" xfId="0"/>
    <xf numFmtId="165" fontId="5" fillId="2" borderId="1" pivotButton="0" quotePrefix="0" xfId="0"/>
    <xf numFmtId="0" fontId="5" fillId="2" borderId="1" pivotButton="0" quotePrefix="0" xfId="0"/>
    <xf numFmtId="165" fontId="8" fillId="0" borderId="1" pivotButton="0" quotePrefix="0" xfId="0"/>
    <xf numFmtId="0" fontId="0" fillId="4" borderId="1" pivotButton="0" quotePrefix="0" xfId="0"/>
    <xf numFmtId="165" fontId="4" fillId="4" borderId="1" pivotButton="0" quotePrefix="0" xfId="0"/>
    <xf numFmtId="0" fontId="9" fillId="0" borderId="0" pivotButton="0" quotePrefix="0" xfId="0"/>
    <xf numFmtId="0" fontId="7" fillId="3" borderId="1" pivotButton="0" quotePrefix="0" xfId="0"/>
    <xf numFmtId="0" fontId="2" fillId="0" borderId="0" pivotButton="0" quotePrefix="0" xfId="0"/>
    <xf numFmtId="165" fontId="10" fillId="0" borderId="1" pivotButton="0" quotePrefix="0" xfId="0"/>
    <xf numFmtId="165" fontId="10" fillId="4" borderId="1" pivotButton="0" quotePrefix="0" xfId="0"/>
    <xf numFmtId="165"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Aventis West</author>
  </authors>
  <commentList>
    <comment ref="C4" authorId="0" shapeId="0">
      <text>
        <t>Your fringe rate as a share of salaries. Example value.</t>
      </text>
    </comment>
    <comment ref="C5" authorId="0" shapeId="0">
      <text>
        <t>De minimis: up to 15% of MTDC (2 CFR 200.414(f)). Or enter your negotiated rate.</t>
      </text>
    </comment>
    <comment ref="C6" authorId="0" shapeId="0">
      <text>
        <t>First $50,000 of each subaward (2 CFR 200.1, MTDC definition).</t>
      </text>
    </comment>
    <comment ref="A9" authorId="0" shapeId="0">
      <text>
        <t>Example row. Pick a category from the list.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10" customWidth="1" min="1" max="1"/>
  </cols>
  <sheetData>
    <row r="1">
      <c r="A1" s="1" t="inlineStr">
        <is>
          <t>Grant Budget Template (SF-424A categories)</t>
        </is>
      </c>
    </row>
    <row r="2">
      <c r="A2" s="2" t="inlineStr">
        <is>
          <t>From Aventis West Advisory, aventiswest.com. Free to use and adapt. No macros.</t>
        </is>
      </c>
    </row>
    <row r="3">
      <c r="A3" s="2" t="inlineStr"/>
    </row>
    <row r="4">
      <c r="A4" s="3" t="inlineStr">
        <is>
          <t>THE BUDGET TAB IS FILLED WITH A FICTIONAL EXAMPLE.</t>
        </is>
      </c>
    </row>
    <row r="5">
      <c r="A5" s="2" t="inlineStr">
        <is>
          <t>Harbor City Youth Mentoring and its Pathways Mentoring program are made up. Replace the example values with your own.</t>
        </is>
      </c>
    </row>
    <row r="6">
      <c r="A6" s="2" t="inlineStr"/>
    </row>
    <row r="7">
      <c r="A7" s="4" t="inlineStr">
        <is>
          <t>How to use this workbook</t>
        </is>
      </c>
    </row>
    <row r="8">
      <c r="A8" s="2" t="inlineStr">
        <is>
          <t>1. On the Budget tab, set the three rates at the top (yellow cells): fringe rate, indirect cost rate, and the subaward amount counted in MTDC.</t>
        </is>
      </c>
    </row>
    <row r="9">
      <c r="A9" s="2" t="inlineStr">
        <is>
          <t>2. Enter one line item per row. Yellow cells with blue text are inputs. Black cells are formulas; don't type over them.</t>
        </is>
      </c>
    </row>
    <row r="10">
      <c r="A10" s="2" t="inlineStr">
        <is>
          <t>3. For each row, pick a Category (a. Personnel through h. Other) and an MTDC treatment: Include, Exclude, or Subaward.</t>
        </is>
      </c>
    </row>
    <row r="11">
      <c r="A11" s="2" t="inlineStr">
        <is>
          <t>4. Amount = Quantity x Unit cost x Units. For salaries: Quantity = FTE, Unit cost = annual salary, Units = share of the year (1 = 12 months).</t>
        </is>
      </c>
    </row>
    <row r="12">
      <c r="A12" s="2" t="inlineStr">
        <is>
          <t>5. Fringe is calculated for you from total personnel. Indirect costs are calculated from the MTDC column.</t>
        </is>
      </c>
    </row>
    <row r="13">
      <c r="A13" s="2" t="inlineStr">
        <is>
          <t>6. The SF-424A Summary tab totals each category the way Section B of the SF-424A asks for it (lines 6a to 6k).</t>
        </is>
      </c>
    </row>
    <row r="14">
      <c r="A14" s="2" t="inlineStr">
        <is>
          <t>7. Use the blank rows at the bottom of the list first. Need more? Insert rows between two existing line items, then copy the formulas from the row above. Totals pick up the new rows.</t>
        </is>
      </c>
    </row>
    <row r="15">
      <c r="A15" s="2" t="inlineStr">
        <is>
          <t>8. Column L is a helper that feeds the fringe calculation. Leave it alone.</t>
        </is>
      </c>
    </row>
    <row r="16">
      <c r="A16" s="2" t="inlineStr"/>
    </row>
    <row r="17">
      <c r="A17" s="4" t="inlineStr">
        <is>
          <t>MTDC treatment (modified total direct costs, 2 CFR 200.1)</t>
        </is>
      </c>
    </row>
    <row r="18">
      <c r="A18" s="2" t="inlineStr">
        <is>
          <t>Include: salaries, fringe, travel, supplies, services, and most other direct costs.</t>
        </is>
      </c>
    </row>
    <row r="19">
      <c r="A19" s="2" t="inlineStr">
        <is>
          <t>Exclude: equipment, capital expenditures, patient care, rental costs, tuition remission, scholarships and fellowships, and participant support costs.</t>
        </is>
      </c>
    </row>
    <row r="20">
      <c r="A20" s="2" t="inlineStr">
        <is>
          <t>Subaward: only the first $50,000 of each subaward counts in the base. The formula applies the cap per row, so use one row per subaward.</t>
        </is>
      </c>
    </row>
    <row r="21">
      <c r="A21" s="2" t="inlineStr"/>
    </row>
    <row r="22">
      <c r="A22" s="4" t="inlineStr">
        <is>
          <t>Notes</t>
        </is>
      </c>
    </row>
    <row r="23">
      <c r="A23" s="2" t="inlineStr">
        <is>
          <t>The de minimis rate is up to 15% of MTDC for organizations without a current negotiated rate (2 CFR 200.414(f)). If you have a negotiated rate, use that rate and base instead.</t>
        </is>
      </c>
    </row>
    <row r="24">
      <c r="A24" s="2" t="inlineStr">
        <is>
          <t>Equipment means items with a per-unit cost at or above the lesser of your capitalization level or $10,000 (2 CFR 200.1). Below that, it is a supply.</t>
        </is>
      </c>
    </row>
    <row r="25">
      <c r="A25" s="2" t="inlineStr">
        <is>
          <t>The SF-424A field instructions (OMB 4040-0006) still mention a $5,000 equipment threshold and a 10% de minimis rate. Those figures predate the 2024 Uniform Guidance. Follow your funding notice and award terms.</t>
        </is>
      </c>
    </row>
    <row r="26">
      <c r="A26" s="2" t="inlineStr">
        <is>
          <t>Per SF-424A instructions: subawards, contracts and third-party rentals go in Contractual; individual consultants and local travel go in Other.</t>
        </is>
      </c>
    </row>
    <row r="27">
      <c r="A27" s="2" t="inlineStr">
        <is>
          <t>Match or cost share goes in the Non-federal column. This template applies indirect costs to the federal request only.</t>
        </is>
      </c>
    </row>
    <row r="28">
      <c r="A28" s="2" t="inlineStr"/>
    </row>
    <row r="29">
      <c r="A29" s="4" t="inlineStr">
        <is>
          <t>Sources</t>
        </is>
      </c>
    </row>
    <row r="30">
      <c r="A30" s="2" t="inlineStr">
        <is>
          <t>2 CFR 200: https://www.ecfr.gov/current/title-2/part-200</t>
        </is>
      </c>
    </row>
    <row r="31">
      <c r="A31" s="2" t="inlineStr">
        <is>
          <t>SF-424A field instructions: https://apply07.grants.gov/apply/forms/instructions/SF424A-V1.0-Instructions.pdf</t>
        </is>
      </c>
    </row>
    <row r="32">
      <c r="A32" s="2" t="inlineStr">
        <is>
          <t>Guide and worked example: https://aventiswest.com/insights/grant-budget-template-narrative.html</t>
        </is>
      </c>
    </row>
    <row r="33">
      <c r="A33" s="2" t="inlineStr"/>
    </row>
    <row r="34">
      <c r="A34" s="2" t="inlineStr">
        <is>
          <t>This workbook is general information, not legal or accounting advice. Always follow the funder's budget instructions.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7"/>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20" customWidth="1" min="1" max="1"/>
    <col width="40" customWidth="1" min="2" max="2"/>
    <col width="42" customWidth="1" min="3" max="3"/>
    <col width="10" customWidth="1" min="4" max="4"/>
    <col width="13" customWidth="1" min="5" max="5"/>
    <col width="9" customWidth="1" min="6" max="6"/>
    <col width="15" customWidth="1" min="7" max="7"/>
    <col width="15" customWidth="1" min="8" max="8"/>
    <col width="15" customWidth="1" min="9" max="9"/>
    <col width="14" customWidth="1" min="10" max="10"/>
    <col width="15" customWidth="1" min="11" max="11"/>
    <col width="15" customWidth="1" min="12" max="12"/>
  </cols>
  <sheetData>
    <row r="1">
      <c r="A1" s="5" t="inlineStr">
        <is>
          <t>Grant Budget: Line-Item Detail</t>
        </is>
      </c>
    </row>
    <row r="2">
      <c r="A2" s="6" t="inlineStr">
        <is>
          <t>FICTIONAL EXAMPLE: Harbor City Youth Mentoring, Pathways Mentoring program, 12-month budget. Replace with your own.</t>
        </is>
      </c>
    </row>
    <row r="4">
      <c r="A4" s="7" t="inlineStr">
        <is>
          <t>Fringe benefit rate</t>
        </is>
      </c>
      <c r="C4" s="8" t="n">
        <v>0.24</v>
      </c>
      <c r="D4" s="9" t="inlineStr">
        <is>
          <t>Your fringe rate as a share of salaries. Example value.</t>
        </is>
      </c>
    </row>
    <row r="5">
      <c r="A5" s="7" t="inlineStr">
        <is>
          <t>Indirect cost rate</t>
        </is>
      </c>
      <c r="C5" s="8" t="n">
        <v>0.15</v>
      </c>
      <c r="D5" s="9" t="inlineStr">
        <is>
          <t>De minimis: up to 15% of MTDC (2 CFR 200.414(f)). Or enter your negotiated rate.</t>
        </is>
      </c>
    </row>
    <row r="6">
      <c r="A6" s="7" t="inlineStr">
        <is>
          <t>Subaward amount counted in MTDC (per subaward)</t>
        </is>
      </c>
      <c r="C6" s="10" t="n">
        <v>50000</v>
      </c>
      <c r="D6" s="9" t="inlineStr">
        <is>
          <t>First $50,000 of each subaward (2 CFR 200.1, MTDC definition).</t>
        </is>
      </c>
    </row>
    <row r="8" ht="32" customHeight="1">
      <c r="A8" s="11" t="inlineStr">
        <is>
          <t>Category</t>
        </is>
      </c>
      <c r="B8" s="11" t="inlineStr">
        <is>
          <t>Line item</t>
        </is>
      </c>
      <c r="C8" s="11" t="inlineStr">
        <is>
          <t>Basis / calculation</t>
        </is>
      </c>
      <c r="D8" s="11" t="inlineStr">
        <is>
          <t>Quantity</t>
        </is>
      </c>
      <c r="E8" s="11" t="inlineStr">
        <is>
          <t>Unit cost</t>
        </is>
      </c>
      <c r="F8" s="11" t="inlineStr">
        <is>
          <t>Units</t>
        </is>
      </c>
      <c r="G8" s="11" t="inlineStr">
        <is>
          <t>Federal request</t>
        </is>
      </c>
      <c r="H8" s="11" t="inlineStr">
        <is>
          <t>Non-federal share</t>
        </is>
      </c>
      <c r="I8" s="11" t="inlineStr">
        <is>
          <t>Total</t>
        </is>
      </c>
      <c r="J8" s="11" t="inlineStr">
        <is>
          <t>MTDC treatment</t>
        </is>
      </c>
      <c r="K8" s="11" t="inlineStr">
        <is>
          <t>In MTDC base</t>
        </is>
      </c>
      <c r="L8" s="11" t="inlineStr">
        <is>
          <t>Personnel (for fringe)</t>
        </is>
      </c>
    </row>
    <row r="9">
      <c r="A9" s="12" t="inlineStr">
        <is>
          <t>a. Personnel</t>
        </is>
      </c>
      <c r="B9" s="12" t="inlineStr">
        <is>
          <t>Program Coordinator</t>
        </is>
      </c>
      <c r="C9" s="12" t="inlineStr">
        <is>
          <t>1.0 FTE x $50,000 salary x 12 months</t>
        </is>
      </c>
      <c r="D9" s="13" t="n">
        <v>1</v>
      </c>
      <c r="E9" s="14" t="n">
        <v>50000</v>
      </c>
      <c r="F9" s="13" t="n">
        <v>1</v>
      </c>
      <c r="G9" s="15">
        <f>IF(COUNT(D9:F9)=3,D9*E9*F9,0)</f>
        <v/>
      </c>
      <c r="H9" s="16" t="n">
        <v>0</v>
      </c>
      <c r="I9" s="15">
        <f>G9+N(H9)</f>
        <v/>
      </c>
      <c r="J9" s="17" t="inlineStr">
        <is>
          <t>Include</t>
        </is>
      </c>
      <c r="K9" s="15">
        <f>IF(J9="Include",G9,IF(J9="Subaward",MIN(G9,$C$6),0))</f>
        <v/>
      </c>
      <c r="L9" s="18">
        <f>IF(AND(A9="a. Personnel",COUNT(D9:F9)=3),D9*E9*F9,0)</f>
        <v/>
      </c>
    </row>
    <row r="10">
      <c r="A10" s="12" t="inlineStr">
        <is>
          <t>a. Personnel</t>
        </is>
      </c>
      <c r="B10" s="12" t="inlineStr">
        <is>
          <t>Mentor Supervisor</t>
        </is>
      </c>
      <c r="C10" s="12" t="inlineStr">
        <is>
          <t>0.5 FTE x $44,000 salary x 12 months</t>
        </is>
      </c>
      <c r="D10" s="13" t="n">
        <v>0.5</v>
      </c>
      <c r="E10" s="14" t="n">
        <v>44000</v>
      </c>
      <c r="F10" s="13" t="n">
        <v>1</v>
      </c>
      <c r="G10" s="15">
        <f>IF(COUNT(D10:F10)=3,D10*E10*F10,0)</f>
        <v/>
      </c>
      <c r="H10" s="16" t="n">
        <v>0</v>
      </c>
      <c r="I10" s="15">
        <f>G10+N(H10)</f>
        <v/>
      </c>
      <c r="J10" s="17" t="inlineStr">
        <is>
          <t>Include</t>
        </is>
      </c>
      <c r="K10" s="15">
        <f>IF(J10="Include",G10,IF(J10="Subaward",MIN(G10,$C$6),0))</f>
        <v/>
      </c>
      <c r="L10" s="18">
        <f>IF(AND(A10="a. Personnel",COUNT(D10:F10)=3),D10*E10*F10,0)</f>
        <v/>
      </c>
    </row>
    <row r="11">
      <c r="A11" s="12" t="inlineStr">
        <is>
          <t>a. Personnel</t>
        </is>
      </c>
      <c r="B11" s="12" t="inlineStr">
        <is>
          <t>Executive Director (oversight)</t>
        </is>
      </c>
      <c r="C11" s="12" t="inlineStr">
        <is>
          <t>0.05 FTE x $90,000 salary x 12 months</t>
        </is>
      </c>
      <c r="D11" s="13" t="n">
        <v>0.05</v>
      </c>
      <c r="E11" s="14" t="n">
        <v>90000</v>
      </c>
      <c r="F11" s="13" t="n">
        <v>1</v>
      </c>
      <c r="G11" s="15">
        <f>IF(COUNT(D11:F11)=3,D11*E11*F11,0)</f>
        <v/>
      </c>
      <c r="H11" s="16" t="n">
        <v>0</v>
      </c>
      <c r="I11" s="15">
        <f>G11+N(H11)</f>
        <v/>
      </c>
      <c r="J11" s="17" t="inlineStr">
        <is>
          <t>Include</t>
        </is>
      </c>
      <c r="K11" s="15">
        <f>IF(J11="Include",G11,IF(J11="Subaward",MIN(G11,$C$6),0))</f>
        <v/>
      </c>
      <c r="L11" s="18">
        <f>IF(AND(A11="a. Personnel",COUNT(D11:F11)=3),D11*E11*F11,0)</f>
        <v/>
      </c>
    </row>
    <row r="12">
      <c r="A12" s="12" t="inlineStr">
        <is>
          <t>b. Fringe Benefits</t>
        </is>
      </c>
      <c r="B12" s="12" t="inlineStr">
        <is>
          <t>Fringe on all personnel</t>
        </is>
      </c>
      <c r="C12" s="12" t="inlineStr">
        <is>
          <t>24% of personnel costs</t>
        </is>
      </c>
      <c r="D12" s="19" t="n"/>
      <c r="E12" s="19" t="n"/>
      <c r="F12" s="19" t="n"/>
      <c r="G12" s="15">
        <f>ROUND($C$4*SUM($L$9:$L$33),0)</f>
        <v/>
      </c>
      <c r="H12" s="16" t="n">
        <v>0</v>
      </c>
      <c r="I12" s="15">
        <f>G12+N(H12)</f>
        <v/>
      </c>
      <c r="J12" s="17" t="inlineStr">
        <is>
          <t>Include</t>
        </is>
      </c>
      <c r="K12" s="15">
        <f>IF(J12="Include",G12,IF(J12="Subaward",MIN(G12,$C$6),0))</f>
        <v/>
      </c>
      <c r="L12" s="18">
        <f>IF(AND(A12="a. Personnel",COUNT(D12:F12)=3),D12*E12*F12,0)</f>
        <v/>
      </c>
    </row>
    <row r="13">
      <c r="A13" s="12" t="inlineStr">
        <is>
          <t>c. Travel</t>
        </is>
      </c>
      <c r="B13" s="12" t="inlineStr">
        <is>
          <t>Airfare to regional mentoring conference</t>
        </is>
      </c>
      <c r="C13" s="12" t="inlineStr">
        <is>
          <t>1 staff x 1 round trip</t>
        </is>
      </c>
      <c r="D13" s="13" t="n">
        <v>1</v>
      </c>
      <c r="E13" s="14" t="n">
        <v>450</v>
      </c>
      <c r="F13" s="13" t="n">
        <v>1</v>
      </c>
      <c r="G13" s="15">
        <f>IF(COUNT(D13:F13)=3,D13*E13*F13,0)</f>
        <v/>
      </c>
      <c r="H13" s="16" t="n">
        <v>0</v>
      </c>
      <c r="I13" s="15">
        <f>G13+N(H13)</f>
        <v/>
      </c>
      <c r="J13" s="17" t="inlineStr">
        <is>
          <t>Include</t>
        </is>
      </c>
      <c r="K13" s="15">
        <f>IF(J13="Include",G13,IF(J13="Subaward",MIN(G13,$C$6),0))</f>
        <v/>
      </c>
      <c r="L13" s="18">
        <f>IF(AND(A13="a. Personnel",COUNT(D13:F13)=3),D13*E13*F13,0)</f>
        <v/>
      </c>
    </row>
    <row r="14">
      <c r="A14" s="12" t="inlineStr">
        <is>
          <t>c. Travel</t>
        </is>
      </c>
      <c r="B14" s="12" t="inlineStr">
        <is>
          <t>Lodging</t>
        </is>
      </c>
      <c r="C14" s="12" t="inlineStr">
        <is>
          <t>1 staff x 3 nights</t>
        </is>
      </c>
      <c r="D14" s="13" t="n">
        <v>1</v>
      </c>
      <c r="E14" s="14" t="n">
        <v>180</v>
      </c>
      <c r="F14" s="13" t="n">
        <v>3</v>
      </c>
      <c r="G14" s="15">
        <f>IF(COUNT(D14:F14)=3,D14*E14*F14,0)</f>
        <v/>
      </c>
      <c r="H14" s="16" t="n">
        <v>0</v>
      </c>
      <c r="I14" s="15">
        <f>G14+N(H14)</f>
        <v/>
      </c>
      <c r="J14" s="17" t="inlineStr">
        <is>
          <t>Include</t>
        </is>
      </c>
      <c r="K14" s="15">
        <f>IF(J14="Include",G14,IF(J14="Subaward",MIN(G14,$C$6),0))</f>
        <v/>
      </c>
      <c r="L14" s="18">
        <f>IF(AND(A14="a. Personnel",COUNT(D14:F14)=3),D14*E14*F14,0)</f>
        <v/>
      </c>
    </row>
    <row r="15">
      <c r="A15" s="12" t="inlineStr">
        <is>
          <t>c. Travel</t>
        </is>
      </c>
      <c r="B15" s="12" t="inlineStr">
        <is>
          <t>Meals and incidentals</t>
        </is>
      </c>
      <c r="C15" s="12" t="inlineStr">
        <is>
          <t>1 staff x 4 days</t>
        </is>
      </c>
      <c r="D15" s="13" t="n">
        <v>1</v>
      </c>
      <c r="E15" s="14" t="n">
        <v>68</v>
      </c>
      <c r="F15" s="13" t="n">
        <v>4</v>
      </c>
      <c r="G15" s="15">
        <f>IF(COUNT(D15:F15)=3,D15*E15*F15,0)</f>
        <v/>
      </c>
      <c r="H15" s="16" t="n">
        <v>0</v>
      </c>
      <c r="I15" s="15">
        <f>G15+N(H15)</f>
        <v/>
      </c>
      <c r="J15" s="17" t="inlineStr">
        <is>
          <t>Include</t>
        </is>
      </c>
      <c r="K15" s="15">
        <f>IF(J15="Include",G15,IF(J15="Subaward",MIN(G15,$C$6),0))</f>
        <v/>
      </c>
      <c r="L15" s="18">
        <f>IF(AND(A15="a. Personnel",COUNT(D15:F15)=3),D15*E15*F15,0)</f>
        <v/>
      </c>
    </row>
    <row r="16">
      <c r="A16" s="12" t="inlineStr">
        <is>
          <t>e. Supplies</t>
        </is>
      </c>
      <c r="B16" s="12" t="inlineStr">
        <is>
          <t>Laptops for program staff</t>
        </is>
      </c>
      <c r="C16" s="12" t="inlineStr">
        <is>
          <t>2 laptops x $1,100 (below equipment threshold)</t>
        </is>
      </c>
      <c r="D16" s="13" t="n">
        <v>2</v>
      </c>
      <c r="E16" s="14" t="n">
        <v>1100</v>
      </c>
      <c r="F16" s="13" t="n">
        <v>1</v>
      </c>
      <c r="G16" s="15">
        <f>IF(COUNT(D16:F16)=3,D16*E16*F16,0)</f>
        <v/>
      </c>
      <c r="H16" s="16" t="n">
        <v>0</v>
      </c>
      <c r="I16" s="15">
        <f>G16+N(H16)</f>
        <v/>
      </c>
      <c r="J16" s="17" t="inlineStr">
        <is>
          <t>Include</t>
        </is>
      </c>
      <c r="K16" s="15">
        <f>IF(J16="Include",G16,IF(J16="Subaward",MIN(G16,$C$6),0))</f>
        <v/>
      </c>
      <c r="L16" s="18">
        <f>IF(AND(A16="a. Personnel",COUNT(D16:F16)=3),D16*E16*F16,0)</f>
        <v/>
      </c>
    </row>
    <row r="17">
      <c r="A17" s="12" t="inlineStr">
        <is>
          <t>e. Supplies</t>
        </is>
      </c>
      <c r="B17" s="12" t="inlineStr">
        <is>
          <t>Mentoring activity kits</t>
        </is>
      </c>
      <c r="C17" s="12" t="inlineStr">
        <is>
          <t>40 youth x $45</t>
        </is>
      </c>
      <c r="D17" s="13" t="n">
        <v>40</v>
      </c>
      <c r="E17" s="14" t="n">
        <v>45</v>
      </c>
      <c r="F17" s="13" t="n">
        <v>1</v>
      </c>
      <c r="G17" s="15">
        <f>IF(COUNT(D17:F17)=3,D17*E17*F17,0)</f>
        <v/>
      </c>
      <c r="H17" s="16" t="n">
        <v>0</v>
      </c>
      <c r="I17" s="15">
        <f>G17+N(H17)</f>
        <v/>
      </c>
      <c r="J17" s="17" t="inlineStr">
        <is>
          <t>Include</t>
        </is>
      </c>
      <c r="K17" s="15">
        <f>IF(J17="Include",G17,IF(J17="Subaward",MIN(G17,$C$6),0))</f>
        <v/>
      </c>
      <c r="L17" s="18">
        <f>IF(AND(A17="a. Personnel",COUNT(D17:F17)=3),D17*E17*F17,0)</f>
        <v/>
      </c>
    </row>
    <row r="18">
      <c r="A18" s="12" t="inlineStr">
        <is>
          <t>e. Supplies</t>
        </is>
      </c>
      <c r="B18" s="12" t="inlineStr">
        <is>
          <t>Office supplies</t>
        </is>
      </c>
      <c r="C18" s="12" t="inlineStr">
        <is>
          <t>$50 per month x 12 months</t>
        </is>
      </c>
      <c r="D18" s="13" t="n">
        <v>1</v>
      </c>
      <c r="E18" s="14" t="n">
        <v>50</v>
      </c>
      <c r="F18" s="13" t="n">
        <v>12</v>
      </c>
      <c r="G18" s="15">
        <f>IF(COUNT(D18:F18)=3,D18*E18*F18,0)</f>
        <v/>
      </c>
      <c r="H18" s="16" t="n">
        <v>0</v>
      </c>
      <c r="I18" s="15">
        <f>G18+N(H18)</f>
        <v/>
      </c>
      <c r="J18" s="17" t="inlineStr">
        <is>
          <t>Include</t>
        </is>
      </c>
      <c r="K18" s="15">
        <f>IF(J18="Include",G18,IF(J18="Subaward",MIN(G18,$C$6),0))</f>
        <v/>
      </c>
      <c r="L18" s="18">
        <f>IF(AND(A18="a. Personnel",COUNT(D18:F18)=3),D18*E18*F18,0)</f>
        <v/>
      </c>
    </row>
    <row r="19">
      <c r="A19" s="12" t="inlineStr">
        <is>
          <t>f. Contractual</t>
        </is>
      </c>
      <c r="B19" s="12" t="inlineStr">
        <is>
          <t>Third-party program evaluation</t>
        </is>
      </c>
      <c r="C19" s="12" t="inlineStr">
        <is>
          <t>Fixed-price contract</t>
        </is>
      </c>
      <c r="D19" s="13" t="n">
        <v>1</v>
      </c>
      <c r="E19" s="14" t="n">
        <v>7500</v>
      </c>
      <c r="F19" s="13" t="n">
        <v>1</v>
      </c>
      <c r="G19" s="15">
        <f>IF(COUNT(D19:F19)=3,D19*E19*F19,0)</f>
        <v/>
      </c>
      <c r="H19" s="16" t="n">
        <v>0</v>
      </c>
      <c r="I19" s="15">
        <f>G19+N(H19)</f>
        <v/>
      </c>
      <c r="J19" s="17" t="inlineStr">
        <is>
          <t>Include</t>
        </is>
      </c>
      <c r="K19" s="15">
        <f>IF(J19="Include",G19,IF(J19="Subaward",MIN(G19,$C$6),0))</f>
        <v/>
      </c>
      <c r="L19" s="18">
        <f>IF(AND(A19="a. Personnel",COUNT(D19:F19)=3),D19*E19*F19,0)</f>
        <v/>
      </c>
    </row>
    <row r="20">
      <c r="A20" s="12" t="inlineStr">
        <is>
          <t>f. Contractual</t>
        </is>
      </c>
      <c r="B20" s="12" t="inlineStr">
        <is>
          <t>Subaward: Eastside Schools Partnership</t>
        </is>
      </c>
      <c r="C20" s="12" t="inlineStr">
        <is>
          <t>School-site coordination at 3 schools</t>
        </is>
      </c>
      <c r="D20" s="13" t="n">
        <v>1</v>
      </c>
      <c r="E20" s="14" t="n">
        <v>12000</v>
      </c>
      <c r="F20" s="13" t="n">
        <v>1</v>
      </c>
      <c r="G20" s="15">
        <f>IF(COUNT(D20:F20)=3,D20*E20*F20,0)</f>
        <v/>
      </c>
      <c r="H20" s="16" t="n">
        <v>0</v>
      </c>
      <c r="I20" s="15">
        <f>G20+N(H20)</f>
        <v/>
      </c>
      <c r="J20" s="17" t="inlineStr">
        <is>
          <t>Subaward</t>
        </is>
      </c>
      <c r="K20" s="15">
        <f>IF(J20="Include",G20,IF(J20="Subaward",MIN(G20,$C$6),0))</f>
        <v/>
      </c>
      <c r="L20" s="18">
        <f>IF(AND(A20="a. Personnel",COUNT(D20:F20)=3),D20*E20*F20,0)</f>
        <v/>
      </c>
    </row>
    <row r="21">
      <c r="A21" s="12" t="inlineStr">
        <is>
          <t>f. Contractual</t>
        </is>
      </c>
      <c r="B21" s="12" t="inlineStr">
        <is>
          <t>Saturday program space rental</t>
        </is>
      </c>
      <c r="C21" s="12" t="inlineStr">
        <is>
          <t>$400 per month x 10 months</t>
        </is>
      </c>
      <c r="D21" s="13" t="n">
        <v>1</v>
      </c>
      <c r="E21" s="14" t="n">
        <v>400</v>
      </c>
      <c r="F21" s="13" t="n">
        <v>10</v>
      </c>
      <c r="G21" s="15">
        <f>IF(COUNT(D21:F21)=3,D21*E21*F21,0)</f>
        <v/>
      </c>
      <c r="H21" s="16" t="n">
        <v>0</v>
      </c>
      <c r="I21" s="15">
        <f>G21+N(H21)</f>
        <v/>
      </c>
      <c r="J21" s="17" t="inlineStr">
        <is>
          <t>Exclude</t>
        </is>
      </c>
      <c r="K21" s="15">
        <f>IF(J21="Include",G21,IF(J21="Subaward",MIN(G21,$C$6),0))</f>
        <v/>
      </c>
      <c r="L21" s="18">
        <f>IF(AND(A21="a. Personnel",COUNT(D21:F21)=3),D21*E21*F21,0)</f>
        <v/>
      </c>
    </row>
    <row r="22">
      <c r="A22" s="12" t="inlineStr">
        <is>
          <t>h. Other</t>
        </is>
      </c>
      <c r="B22" s="12" t="inlineStr">
        <is>
          <t>Mentor background checks</t>
        </is>
      </c>
      <c r="C22" s="12" t="inlineStr">
        <is>
          <t>40 mentors x $35</t>
        </is>
      </c>
      <c r="D22" s="13" t="n">
        <v>40</v>
      </c>
      <c r="E22" s="14" t="n">
        <v>35</v>
      </c>
      <c r="F22" s="13" t="n">
        <v>1</v>
      </c>
      <c r="G22" s="15">
        <f>IF(COUNT(D22:F22)=3,D22*E22*F22,0)</f>
        <v/>
      </c>
      <c r="H22" s="16" t="n">
        <v>0</v>
      </c>
      <c r="I22" s="15">
        <f>G22+N(H22)</f>
        <v/>
      </c>
      <c r="J22" s="17" t="inlineStr">
        <is>
          <t>Include</t>
        </is>
      </c>
      <c r="K22" s="15">
        <f>IF(J22="Include",G22,IF(J22="Subaward",MIN(G22,$C$6),0))</f>
        <v/>
      </c>
      <c r="L22" s="18">
        <f>IF(AND(A22="a. Personnel",COUNT(D22:F22)=3),D22*E22*F22,0)</f>
        <v/>
      </c>
    </row>
    <row r="23">
      <c r="A23" s="12" t="inlineStr">
        <is>
          <t>h. Other</t>
        </is>
      </c>
      <c r="B23" s="12" t="inlineStr">
        <is>
          <t>Local mileage for staff</t>
        </is>
      </c>
      <c r="C23" s="12" t="inlineStr">
        <is>
          <t>2,000 miles x $0.70 (example rate)</t>
        </is>
      </c>
      <c r="D23" s="13" t="n">
        <v>2000</v>
      </c>
      <c r="E23" s="14" t="n">
        <v>0.7</v>
      </c>
      <c r="F23" s="13" t="n">
        <v>1</v>
      </c>
      <c r="G23" s="15">
        <f>IF(COUNT(D23:F23)=3,D23*E23*F23,0)</f>
        <v/>
      </c>
      <c r="H23" s="16" t="n">
        <v>0</v>
      </c>
      <c r="I23" s="15">
        <f>G23+N(H23)</f>
        <v/>
      </c>
      <c r="J23" s="17" t="inlineStr">
        <is>
          <t>Include</t>
        </is>
      </c>
      <c r="K23" s="15">
        <f>IF(J23="Include",G23,IF(J23="Subaward",MIN(G23,$C$6),0))</f>
        <v/>
      </c>
      <c r="L23" s="18">
        <f>IF(AND(A23="a. Personnel",COUNT(D23:F23)=3),D23*E23*F23,0)</f>
        <v/>
      </c>
    </row>
    <row r="24">
      <c r="A24" s="12" t="inlineStr">
        <is>
          <t>h. Other</t>
        </is>
      </c>
      <c r="B24" s="12" t="inlineStr">
        <is>
          <t>Mentor training (individual consultant)</t>
        </is>
      </c>
      <c r="C24" s="12" t="inlineStr">
        <is>
          <t>2 sessions x $750</t>
        </is>
      </c>
      <c r="D24" s="13" t="n">
        <v>2</v>
      </c>
      <c r="E24" s="14" t="n">
        <v>750</v>
      </c>
      <c r="F24" s="13" t="n">
        <v>1</v>
      </c>
      <c r="G24" s="15">
        <f>IF(COUNT(D24:F24)=3,D24*E24*F24,0)</f>
        <v/>
      </c>
      <c r="H24" s="16" t="n">
        <v>0</v>
      </c>
      <c r="I24" s="15">
        <f>G24+N(H24)</f>
        <v/>
      </c>
      <c r="J24" s="17" t="inlineStr">
        <is>
          <t>Include</t>
        </is>
      </c>
      <c r="K24" s="15">
        <f>IF(J24="Include",G24,IF(J24="Subaward",MIN(G24,$C$6),0))</f>
        <v/>
      </c>
      <c r="L24" s="18">
        <f>IF(AND(A24="a. Personnel",COUNT(D24:F24)=3),D24*E24*F24,0)</f>
        <v/>
      </c>
    </row>
    <row r="25">
      <c r="A25" s="12" t="inlineStr">
        <is>
          <t>h. Other</t>
        </is>
      </c>
      <c r="B25" s="12" t="inlineStr">
        <is>
          <t>Participant support: youth transit passes</t>
        </is>
      </c>
      <c r="C25" s="12" t="inlineStr">
        <is>
          <t>40 youth x $70</t>
        </is>
      </c>
      <c r="D25" s="13" t="n">
        <v>40</v>
      </c>
      <c r="E25" s="14" t="n">
        <v>70</v>
      </c>
      <c r="F25" s="13" t="n">
        <v>1</v>
      </c>
      <c r="G25" s="15">
        <f>IF(COUNT(D25:F25)=3,D25*E25*F25,0)</f>
        <v/>
      </c>
      <c r="H25" s="16" t="n">
        <v>0</v>
      </c>
      <c r="I25" s="15">
        <f>G25+N(H25)</f>
        <v/>
      </c>
      <c r="J25" s="17" t="inlineStr">
        <is>
          <t>Exclude</t>
        </is>
      </c>
      <c r="K25" s="15">
        <f>IF(J25="Include",G25,IF(J25="Subaward",MIN(G25,$C$6),0))</f>
        <v/>
      </c>
      <c r="L25" s="18">
        <f>IF(AND(A25="a. Personnel",COUNT(D25:F25)=3),D25*E25*F25,0)</f>
        <v/>
      </c>
    </row>
    <row r="26">
      <c r="A26" s="12" t="n"/>
      <c r="B26" s="12" t="n"/>
      <c r="C26" s="12" t="n"/>
      <c r="D26" s="13" t="n"/>
      <c r="E26" s="14" t="n"/>
      <c r="F26" s="13" t="n"/>
      <c r="G26" s="15">
        <f>IF(COUNT(D26:F26)=3,D26*E26*F26,0)</f>
        <v/>
      </c>
      <c r="H26" s="16" t="n"/>
      <c r="I26" s="15">
        <f>G26+N(H26)</f>
        <v/>
      </c>
      <c r="J26" s="17" t="n"/>
      <c r="K26" s="15">
        <f>IF(J26="Include",G26,IF(J26="Subaward",MIN(G26,$C$6),0))</f>
        <v/>
      </c>
      <c r="L26" s="18">
        <f>IF(AND(A26="a. Personnel",COUNT(D26:F26)=3),D26*E26*F26,0)</f>
        <v/>
      </c>
    </row>
    <row r="27">
      <c r="A27" s="12" t="n"/>
      <c r="B27" s="12" t="n"/>
      <c r="C27" s="12" t="n"/>
      <c r="D27" s="13" t="n"/>
      <c r="E27" s="14" t="n"/>
      <c r="F27" s="13" t="n"/>
      <c r="G27" s="15">
        <f>IF(COUNT(D27:F27)=3,D27*E27*F27,0)</f>
        <v/>
      </c>
      <c r="H27" s="16" t="n"/>
      <c r="I27" s="15">
        <f>G27+N(H27)</f>
        <v/>
      </c>
      <c r="J27" s="17" t="n"/>
      <c r="K27" s="15">
        <f>IF(J27="Include",G27,IF(J27="Subaward",MIN(G27,$C$6),0))</f>
        <v/>
      </c>
      <c r="L27" s="18">
        <f>IF(AND(A27="a. Personnel",COUNT(D27:F27)=3),D27*E27*F27,0)</f>
        <v/>
      </c>
    </row>
    <row r="28">
      <c r="A28" s="12" t="n"/>
      <c r="B28" s="12" t="n"/>
      <c r="C28" s="12" t="n"/>
      <c r="D28" s="13" t="n"/>
      <c r="E28" s="14" t="n"/>
      <c r="F28" s="13" t="n"/>
      <c r="G28" s="15">
        <f>IF(COUNT(D28:F28)=3,D28*E28*F28,0)</f>
        <v/>
      </c>
      <c r="H28" s="16" t="n"/>
      <c r="I28" s="15">
        <f>G28+N(H28)</f>
        <v/>
      </c>
      <c r="J28" s="17" t="n"/>
      <c r="K28" s="15">
        <f>IF(J28="Include",G28,IF(J28="Subaward",MIN(G28,$C$6),0))</f>
        <v/>
      </c>
      <c r="L28" s="18">
        <f>IF(AND(A28="a. Personnel",COUNT(D28:F28)=3),D28*E28*F28,0)</f>
        <v/>
      </c>
    </row>
    <row r="29">
      <c r="A29" s="12" t="n"/>
      <c r="B29" s="12" t="n"/>
      <c r="C29" s="12" t="n"/>
      <c r="D29" s="13" t="n"/>
      <c r="E29" s="14" t="n"/>
      <c r="F29" s="13" t="n"/>
      <c r="G29" s="15">
        <f>IF(COUNT(D29:F29)=3,D29*E29*F29,0)</f>
        <v/>
      </c>
      <c r="H29" s="16" t="n"/>
      <c r="I29" s="15">
        <f>G29+N(H29)</f>
        <v/>
      </c>
      <c r="J29" s="17" t="n"/>
      <c r="K29" s="15">
        <f>IF(J29="Include",G29,IF(J29="Subaward",MIN(G29,$C$6),0))</f>
        <v/>
      </c>
      <c r="L29" s="18">
        <f>IF(AND(A29="a. Personnel",COUNT(D29:F29)=3),D29*E29*F29,0)</f>
        <v/>
      </c>
    </row>
    <row r="30">
      <c r="A30" s="12" t="n"/>
      <c r="B30" s="12" t="n"/>
      <c r="C30" s="12" t="n"/>
      <c r="D30" s="13" t="n"/>
      <c r="E30" s="14" t="n"/>
      <c r="F30" s="13" t="n"/>
      <c r="G30" s="15">
        <f>IF(COUNT(D30:F30)=3,D30*E30*F30,0)</f>
        <v/>
      </c>
      <c r="H30" s="16" t="n"/>
      <c r="I30" s="15">
        <f>G30+N(H30)</f>
        <v/>
      </c>
      <c r="J30" s="17" t="n"/>
      <c r="K30" s="15">
        <f>IF(J30="Include",G30,IF(J30="Subaward",MIN(G30,$C$6),0))</f>
        <v/>
      </c>
      <c r="L30" s="18">
        <f>IF(AND(A30="a. Personnel",COUNT(D30:F30)=3),D30*E30*F30,0)</f>
        <v/>
      </c>
    </row>
    <row r="31">
      <c r="A31" s="12" t="n"/>
      <c r="B31" s="12" t="n"/>
      <c r="C31" s="12" t="n"/>
      <c r="D31" s="13" t="n"/>
      <c r="E31" s="14" t="n"/>
      <c r="F31" s="13" t="n"/>
      <c r="G31" s="15">
        <f>IF(COUNT(D31:F31)=3,D31*E31*F31,0)</f>
        <v/>
      </c>
      <c r="H31" s="16" t="n"/>
      <c r="I31" s="15">
        <f>G31+N(H31)</f>
        <v/>
      </c>
      <c r="J31" s="17" t="n"/>
      <c r="K31" s="15">
        <f>IF(J31="Include",G31,IF(J31="Subaward",MIN(G31,$C$6),0))</f>
        <v/>
      </c>
      <c r="L31" s="18">
        <f>IF(AND(A31="a. Personnel",COUNT(D31:F31)=3),D31*E31*F31,0)</f>
        <v/>
      </c>
    </row>
    <row r="32">
      <c r="A32" s="12" t="n"/>
      <c r="B32" s="12" t="n"/>
      <c r="C32" s="12" t="n"/>
      <c r="D32" s="13" t="n"/>
      <c r="E32" s="14" t="n"/>
      <c r="F32" s="13" t="n"/>
      <c r="G32" s="15">
        <f>IF(COUNT(D32:F32)=3,D32*E32*F32,0)</f>
        <v/>
      </c>
      <c r="H32" s="16" t="n"/>
      <c r="I32" s="15">
        <f>G32+N(H32)</f>
        <v/>
      </c>
      <c r="J32" s="17" t="n"/>
      <c r="K32" s="15">
        <f>IF(J32="Include",G32,IF(J32="Subaward",MIN(G32,$C$6),0))</f>
        <v/>
      </c>
      <c r="L32" s="18">
        <f>IF(AND(A32="a. Personnel",COUNT(D32:F32)=3),D32*E32*F32,0)</f>
        <v/>
      </c>
    </row>
    <row r="33">
      <c r="A33" s="12" t="n"/>
      <c r="B33" s="12" t="n"/>
      <c r="C33" s="12" t="n"/>
      <c r="D33" s="13" t="n"/>
      <c r="E33" s="14" t="n"/>
      <c r="F33" s="13" t="n"/>
      <c r="G33" s="15">
        <f>IF(COUNT(D33:F33)=3,D33*E33*F33,0)</f>
        <v/>
      </c>
      <c r="H33" s="16" t="n"/>
      <c r="I33" s="15">
        <f>G33+N(H33)</f>
        <v/>
      </c>
      <c r="J33" s="17" t="n"/>
      <c r="K33" s="15">
        <f>IF(J33="Include",G33,IF(J33="Subaward",MIN(G33,$C$6),0))</f>
        <v/>
      </c>
      <c r="L33" s="18">
        <f>IF(AND(A33="a. Personnel",COUNT(D33:F33)=3),D33*E33*F33,0)</f>
        <v/>
      </c>
    </row>
    <row r="35">
      <c r="A35" s="7" t="inlineStr">
        <is>
          <t>Total direct costs</t>
        </is>
      </c>
      <c r="G35" s="20">
        <f>SUM(G9:G33)</f>
        <v/>
      </c>
      <c r="H35" s="20">
        <f>SUM(H9:H33)</f>
        <v/>
      </c>
      <c r="I35" s="20">
        <f>SUM(I9:I33)</f>
        <v/>
      </c>
      <c r="J35" s="7" t="inlineStr">
        <is>
          <t>MTDC base:</t>
        </is>
      </c>
      <c r="K35" s="20">
        <f>SUM(K9:K33)</f>
        <v/>
      </c>
    </row>
    <row r="36">
      <c r="A36" s="7" t="inlineStr">
        <is>
          <t>Indirect costs (rate x MTDC base)</t>
        </is>
      </c>
      <c r="G36" s="20">
        <f>ROUND($C$5*K35,0)</f>
        <v/>
      </c>
      <c r="H36" s="16" t="n">
        <v>0</v>
      </c>
      <c r="I36" s="20">
        <f>G36+H36</f>
        <v/>
      </c>
    </row>
    <row r="37">
      <c r="A37" s="7" t="inlineStr">
        <is>
          <t>TOTAL BUDGET</t>
        </is>
      </c>
      <c r="G37" s="20">
        <f>G35+G36</f>
        <v/>
      </c>
      <c r="H37" s="20">
        <f>H35+H36</f>
        <v/>
      </c>
      <c r="I37" s="20">
        <f>I35+I36</f>
        <v/>
      </c>
    </row>
  </sheetData>
  <mergeCells count="6">
    <mergeCell ref="A4:B4"/>
    <mergeCell ref="A36:F36"/>
    <mergeCell ref="A37:F37"/>
    <mergeCell ref="A5:B5"/>
    <mergeCell ref="A35:F35"/>
    <mergeCell ref="A6:B6"/>
  </mergeCells>
  <dataValidations count="2">
    <dataValidation sqref="A9 A10 A11 A12 A13 A14 A15 A16 A17 A18 A19 A20 A21 A22 A23 A24 A25 A26 A27 A28 A29 A30 A31 A32 A33" showDropDown="0" showInputMessage="0" showErrorMessage="0" allowBlank="1" type="list">
      <formula1>"a. Personnel,b. Fringe Benefits,c. Travel,d. Equipment,e. Supplies,f. Contractual,g. Construction,h. Other"</formula1>
    </dataValidation>
    <dataValidation sqref="J9 J10 J11 J12 J13 J14 J15 J16 J17 J18 J19 J20 J21 J22 J23 J24 J25 J26 J27 J28 J29 J30 J31 J32 J33" showDropDown="0" showInputMessage="0" showErrorMessage="0" allowBlank="1" type="list">
      <formula1>"Include,Exclude,Subaward"</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10" customWidth="1" min="1" max="1"/>
    <col width="36" customWidth="1" min="2" max="2"/>
    <col width="17" customWidth="1" min="3" max="3"/>
    <col width="17" customWidth="1" min="4" max="4"/>
    <col width="17" customWidth="1" min="5" max="5"/>
  </cols>
  <sheetData>
    <row r="1">
      <c r="A1" s="5" t="inlineStr">
        <is>
          <t>SF-424A Section B: Budget Categories</t>
        </is>
      </c>
    </row>
    <row r="2">
      <c r="A2" s="21" t="inlineStr">
        <is>
          <t>Calculated from the Budget tab. Don't type in this tab.</t>
        </is>
      </c>
    </row>
    <row r="4">
      <c r="A4" s="22" t="inlineStr">
        <is>
          <t>Line</t>
        </is>
      </c>
      <c r="B4" s="22" t="inlineStr">
        <is>
          <t>Object class category</t>
        </is>
      </c>
      <c r="C4" s="22" t="inlineStr">
        <is>
          <t>Federal</t>
        </is>
      </c>
      <c r="D4" s="22" t="inlineStr">
        <is>
          <t>Non-federal</t>
        </is>
      </c>
      <c r="E4" s="22" t="inlineStr">
        <is>
          <t>Total</t>
        </is>
      </c>
    </row>
    <row r="5">
      <c r="A5" s="23" t="inlineStr">
        <is>
          <t>6a</t>
        </is>
      </c>
      <c r="B5" s="23" t="inlineStr">
        <is>
          <t>Personnel</t>
        </is>
      </c>
      <c r="C5" s="24">
        <f>SUMIF(Budget!$A$9:$A$33,"a. Personnel",Budget!$G$9:$G$33)</f>
        <v/>
      </c>
      <c r="D5" s="24">
        <f>SUMIF(Budget!$A$9:$A$33,"a. Personnel",Budget!$H$9:$H$33)</f>
        <v/>
      </c>
      <c r="E5" s="15">
        <f>C5+D5</f>
        <v/>
      </c>
    </row>
    <row r="6">
      <c r="A6" s="23" t="inlineStr">
        <is>
          <t>6b</t>
        </is>
      </c>
      <c r="B6" s="23" t="inlineStr">
        <is>
          <t>Fringe Benefits</t>
        </is>
      </c>
      <c r="C6" s="24">
        <f>SUMIF(Budget!$A$9:$A$33,"b. Fringe Benefits",Budget!$G$9:$G$33)</f>
        <v/>
      </c>
      <c r="D6" s="24">
        <f>SUMIF(Budget!$A$9:$A$33,"b. Fringe Benefits",Budget!$H$9:$H$33)</f>
        <v/>
      </c>
      <c r="E6" s="15">
        <f>C6+D6</f>
        <v/>
      </c>
    </row>
    <row r="7">
      <c r="A7" s="23" t="inlineStr">
        <is>
          <t>6c</t>
        </is>
      </c>
      <c r="B7" s="23" t="inlineStr">
        <is>
          <t>Travel</t>
        </is>
      </c>
      <c r="C7" s="24">
        <f>SUMIF(Budget!$A$9:$A$33,"c. Travel",Budget!$G$9:$G$33)</f>
        <v/>
      </c>
      <c r="D7" s="24">
        <f>SUMIF(Budget!$A$9:$A$33,"c. Travel",Budget!$H$9:$H$33)</f>
        <v/>
      </c>
      <c r="E7" s="15">
        <f>C7+D7</f>
        <v/>
      </c>
    </row>
    <row r="8">
      <c r="A8" s="23" t="inlineStr">
        <is>
          <t>6d</t>
        </is>
      </c>
      <c r="B8" s="23" t="inlineStr">
        <is>
          <t>Equipment</t>
        </is>
      </c>
      <c r="C8" s="24">
        <f>SUMIF(Budget!$A$9:$A$33,"d. Equipment",Budget!$G$9:$G$33)</f>
        <v/>
      </c>
      <c r="D8" s="24">
        <f>SUMIF(Budget!$A$9:$A$33,"d. Equipment",Budget!$H$9:$H$33)</f>
        <v/>
      </c>
      <c r="E8" s="15">
        <f>C8+D8</f>
        <v/>
      </c>
    </row>
    <row r="9">
      <c r="A9" s="23" t="inlineStr">
        <is>
          <t>6e</t>
        </is>
      </c>
      <c r="B9" s="23" t="inlineStr">
        <is>
          <t>Supplies</t>
        </is>
      </c>
      <c r="C9" s="24">
        <f>SUMIF(Budget!$A$9:$A$33,"e. Supplies",Budget!$G$9:$G$33)</f>
        <v/>
      </c>
      <c r="D9" s="24">
        <f>SUMIF(Budget!$A$9:$A$33,"e. Supplies",Budget!$H$9:$H$33)</f>
        <v/>
      </c>
      <c r="E9" s="15">
        <f>C9+D9</f>
        <v/>
      </c>
    </row>
    <row r="10">
      <c r="A10" s="23" t="inlineStr">
        <is>
          <t>6f</t>
        </is>
      </c>
      <c r="B10" s="23" t="inlineStr">
        <is>
          <t>Contractual</t>
        </is>
      </c>
      <c r="C10" s="24">
        <f>SUMIF(Budget!$A$9:$A$33,"f. Contractual",Budget!$G$9:$G$33)</f>
        <v/>
      </c>
      <c r="D10" s="24">
        <f>SUMIF(Budget!$A$9:$A$33,"f. Contractual",Budget!$H$9:$H$33)</f>
        <v/>
      </c>
      <c r="E10" s="15">
        <f>C10+D10</f>
        <v/>
      </c>
    </row>
    <row r="11">
      <c r="A11" s="23" t="inlineStr">
        <is>
          <t>6g</t>
        </is>
      </c>
      <c r="B11" s="23" t="inlineStr">
        <is>
          <t>Construction</t>
        </is>
      </c>
      <c r="C11" s="24">
        <f>SUMIF(Budget!$A$9:$A$33,"g. Construction",Budget!$G$9:$G$33)</f>
        <v/>
      </c>
      <c r="D11" s="24">
        <f>SUMIF(Budget!$A$9:$A$33,"g. Construction",Budget!$H$9:$H$33)</f>
        <v/>
      </c>
      <c r="E11" s="15">
        <f>C11+D11</f>
        <v/>
      </c>
    </row>
    <row r="12">
      <c r="A12" s="23" t="inlineStr">
        <is>
          <t>6h</t>
        </is>
      </c>
      <c r="B12" s="23" t="inlineStr">
        <is>
          <t>Other</t>
        </is>
      </c>
      <c r="C12" s="24">
        <f>SUMIF(Budget!$A$9:$A$33,"h. Other",Budget!$G$9:$G$33)</f>
        <v/>
      </c>
      <c r="D12" s="24">
        <f>SUMIF(Budget!$A$9:$A$33,"h. Other",Budget!$H$9:$H$33)</f>
        <v/>
      </c>
      <c r="E12" s="15">
        <f>C12+D12</f>
        <v/>
      </c>
    </row>
    <row r="13">
      <c r="A13" s="7" t="inlineStr">
        <is>
          <t>6i</t>
        </is>
      </c>
      <c r="B13" s="7" t="inlineStr">
        <is>
          <t>Total direct charges (6a to 6h)</t>
        </is>
      </c>
      <c r="C13" s="20">
        <f>SUM(C5:C12)</f>
        <v/>
      </c>
      <c r="D13" s="20">
        <f>SUM(D5:D12)</f>
        <v/>
      </c>
      <c r="E13" s="20">
        <f>C13+D13</f>
        <v/>
      </c>
    </row>
    <row r="14">
      <c r="A14" s="7" t="inlineStr">
        <is>
          <t>6j</t>
        </is>
      </c>
      <c r="B14" s="7" t="inlineStr">
        <is>
          <t>Indirect charges</t>
        </is>
      </c>
      <c r="C14" s="25">
        <f>Budget!G36</f>
        <v/>
      </c>
      <c r="D14" s="25">
        <f>Budget!H36</f>
        <v/>
      </c>
      <c r="E14" s="20">
        <f>C14+D14</f>
        <v/>
      </c>
    </row>
    <row r="15">
      <c r="A15" s="7" t="inlineStr">
        <is>
          <t>6k</t>
        </is>
      </c>
      <c r="B15" s="7" t="inlineStr">
        <is>
          <t>TOTALS (6i + 6j)</t>
        </is>
      </c>
      <c r="C15" s="20">
        <f>C13+C14</f>
        <v/>
      </c>
      <c r="D15" s="20">
        <f>D13+D14</f>
        <v/>
      </c>
      <c r="E15" s="20">
        <f>C15+D15</f>
        <v/>
      </c>
    </row>
    <row r="17">
      <c r="B17" s="7" t="inlineStr">
        <is>
          <t>Check: matches Budget tab total?</t>
        </is>
      </c>
      <c r="C17" s="7">
        <f>IF(ABS(E15-Budget!I37)&lt;0.5,"OK","CHECK: a row has no category")</f>
        <v/>
      </c>
    </row>
    <row r="18">
      <c r="B18" s="23" t="inlineStr">
        <is>
          <t>MTDC base used for indirect costs</t>
        </is>
      </c>
      <c r="C18" s="26">
        <f>Budget!K35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2026-10-25T22:05:34Z</dcterms:created>
  <dcterms:modified xmlns:dcterms="http://purl.org/dc/terms/" xmlns:xsi="http://www.w3.org/2001/XMLSchema-instance" xsi:type="dcterms:W3CDTF">2026-10-25T22:05:34Z</dcterms:modified>
</cp:coreProperties>
</file>